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2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<sst xmlns="http://schemas.openxmlformats.org/spreadsheetml/2006/main" count="4316" uniqueCount="1003">
  <si>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</si>
  <si>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</si>
  <si>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</si>
  <si>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</si>
  <si>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</si>
  <si>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</si>
  <si>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</si>
  <si>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</si>
  <si>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</si>
  <si>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</si>
  <si>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</si>
  <si>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</si>
  <si>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</si>
  <si>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</si>
  <si>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</si>
  <si>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</si>
  <si>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</si>
  <si>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</si>
  <si>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</si>
  <si>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</si>
  <si>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</si>
  <si>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</si>
  <si>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</si>
  <si>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</si>
  <si>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</si>
  <si>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</si>
  <si>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</si>
  <si>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</si>
  <si>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</si>
  <si>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</si>
  <si>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</si>
  <si>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</si>
  <si>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</si>
  <si>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</si>
  <si>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</si>
  <si>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</si>
  <si>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</si>
  <si>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</si>
  <si>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</si>
  <si>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</si>
  <si>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</si>
  <si>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</si>
  <si>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</si>
  <si>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</si>
  <si>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</si>
  <si>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</si>
  <si>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</si>
  <si>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</si>
  <si>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</si>
  <si>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</si>
  <si>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</si>
  <si>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</si>
  <si>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</si>
  <si>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</si>
  <si>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</si>
  <si>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</si>
  <si>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</si>
  <si>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</si>
  <si>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</si>
  <si>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</si>
  <si>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</si>
  <si>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</si>
  <si>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</si>
  <si>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</si>
  <si>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</si>
  <si>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</si>
  <si>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</si>
  <si>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</si>
  <si>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</si>
  <si>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</si>
  <si>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</si>
  <si>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</si>
  <si>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</si>
  <si>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</si>
  <si>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</si>
  <si>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</si>
  <si>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</si>
  <si>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</si>
  <si>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</si>
  <si>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</si>
  <si>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</si>
  <si>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</si>
  <si>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</si>
  <si>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</si>
  <si>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</si>
  <si>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</si>
  <si>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</si>
  <si>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</si>
  <si>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</si>
  <si>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</si>
  <si>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</si>
  <si>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</si>
  <si>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</si>
  <si>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</si>
  <si>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</si>
  <si>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</si>
  <si>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</si>
  <si>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</si>
  <si>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</si>
  <si>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</si>
  <si>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</si>
  <si>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</si>
  <si>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</si>
  <si>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</si>
  <si>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</si>
  <si>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</si>
  <si>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</si>
  <si>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</si>
  <si>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</si>
  <si>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</si>
  <si>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</si>
  <si>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</si>
  <si>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</si>
  <si>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</si>
  <si>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</si>
  <si>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</si>
  <si>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</si>
  <si>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</si>
  <si>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</si>
  <si>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</si>
  <si>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</si>
  <si>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</si>
  <si>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</si>
  <si>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</si>
  <si>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</si>
  <si>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</si>
  <si>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</si>
  <si>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</si>
  <si>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</si>
  <si>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</si>
  <si>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</si>
  <si>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</si>
  <si>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</si>
  <si>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</si>
  <si>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</si>
  <si>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</si>
  <si>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</si>
  <si>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</si>
  <si>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</si>
  <si>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</si>
  <si>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</si>
  <si>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</si>
  <si>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</si>
  <si>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</si>
  <si>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</si>
  <si>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</si>
  <si>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</si>
  <si>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</si>
  <si>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</si>
  <si>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</si>
  <si>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</si>
  <si>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</si>
  <si>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</si>
  <si>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</si>
  <si>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</si>
  <si>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</si>
  <si>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</si>
  <si>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</si>
  <si>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</si>
  <si>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</si>
  <si>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</si>
  <si>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</si>
  <si>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</si>
  <si>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</si>
  <si>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</si>
  <si>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</si>
  <si>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</si>
  <si>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</si>
  <si>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</si>
  <si>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</si>
  <si>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</si>
  <si>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</si>
  <si>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</si>
  <si>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</si>
  <si>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</si>
  <si>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</si>
  <si>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</si>
  <si>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</si>
  <si>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</si>
  <si>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</si>
  <si>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</si>
  <si>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</si>
  <si>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</si>
  <si>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</si>
  <si>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</si>
  <si>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</si>
  <si>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</si>
  <si>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</si>
  <si>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</si>
  <si>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</si>
  <si>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</si>
  <si>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</si>
  <si>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</si>
  <si>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</si>
  <si>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</si>
  <si>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</si>
  <si>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</si>
  <si>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</si>
  <si>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</si>
  <si>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</si>
  <si>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</si>
  <si>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</si>
  <si>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</si>
  <si>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</si>
  <si>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</si>
  <si>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</si>
  <si>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</si>
  <si>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</si>
  <si>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</si>
  <si>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</si>
  <si>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</si>
  <si>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</si>
  <si>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</si>
  <si>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</si>
  <si>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</si>
  <si>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</si>
  <si>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</si>
  <si>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</si>
  <si>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</si>
  <si>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</si>
  <si>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</si>
  <si>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</si>
  <si>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</si>
  <si>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</si>
  <si>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</si>
  <si>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</si>
  <si>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</si>
  <si>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</si>
  <si>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</si>
  <si>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</si>
  <si>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</si>
  <si>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</si>
  <si>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</si>
  <si>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</si>
  <si>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</si>
  <si>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</si>
  <si>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</si>
  <si>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</si>
  <si>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</si>
  <si>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</si>
  <si>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</si>
  <si>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</si>
  <si>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</si>
  <si>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</si>
  <si>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</si>
  <si>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</si>
  <si>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</si>
  <si>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</si>
  <si>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</si>
  <si>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</si>
  <si>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</si>
  <si>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</si>
  <si>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</si>
  <si>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</si>
  <si>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</si>
  <si>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</si>
  <si>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</si>
  <si>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</si>
  <si>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</si>
  <si>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</si>
  <si>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</si>
  <si>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</si>
  <si>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</si>
  <si>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</si>
  <si>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</si>
  <si>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</si>
  <si>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</si>
  <si>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</si>
  <si>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</si>
  <si>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</si>
  <si>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</si>
  <si>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</si>
  <si>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</si>
  <si>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</si>
  <si>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</si>
  <si>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</si>
  <si>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</si>
  <si>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</si>
  <si>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</si>
  <si>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</si>
  <si>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</si>
  <si>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</si>
  <si>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</si>
  <si>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</si>
  <si>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</si>
  <si>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</si>
  <si>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</si>
  <si>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</si>
  <si>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</si>
  <si>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</si>
  <si>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</si>
  <si>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</si>
  <si>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</si>
  <si>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</si>
  <si>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</si>
  <si>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</si>
  <si>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</si>
  <si>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</si>
  <si>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</si>
  <si>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</si>
  <si>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</si>
  <si>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</si>
  <si>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</si>
  <si>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</si>
  <si>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</si>
  <si>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</si>
  <si>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</si>
  <si>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</si>
  <si>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</si>
  <si>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</si>
  <si>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</si>
  <si>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</si>
  <si>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</si>
  <si>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</si>
  <si>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</si>
  <si>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</si>
  <si>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</si>
  <si>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</si>
  <si>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</si>
  <si>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</si>
  <si>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</si>
  <si>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</si>
  <si>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</si>
  <si>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</si>
  <si>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</si>
  <si>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</si>
  <si>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</si>
  <si>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</si>
  <si>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</si>
  <si>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</si>
  <si>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</si>
  <si>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</si>
  <si>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</si>
  <si>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</si>
  <si>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</si>
  <si>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</si>
  <si>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</si>
  <si>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</si>
  <si>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</si>
  <si>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</si>
  <si>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</si>
  <si>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</si>
  <si>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</si>
  <si>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</si>
  <si>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</si>
  <si>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</si>
  <si>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</si>
  <si>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</si>
  <si>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</si>
  <si>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</si>
  <si>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</si>
  <si>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</si>
  <si>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</si>
  <si>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</si>
  <si>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</si>
  <si>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</si>
  <si>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</si>
  <si>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</si>
  <si>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</si>
  <si>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</si>
  <si>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</si>
  <si>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</si>
  <si>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</si>
  <si>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</si>
  <si>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</si>
  <si>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</si>
  <si>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</si>
  <si>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</si>
  <si>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</si>
  <si>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</si>
  <si>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</si>
  <si>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</si>
  <si>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</si>
  <si>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</si>
  <si>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</si>
  <si>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</si>
  <si>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</si>
  <si>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</si>
  <si>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</si>
  <si>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</si>
  <si>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</si>
  <si>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</si>
  <si>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</si>
  <si>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</si>
  <si>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</si>
  <si>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</si>
  <si>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</si>
  <si>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</si>
  <si>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</si>
  <si>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</si>
  <si>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</si>
  <si>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</si>
  <si>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</si>
  <si>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</si>
  <si>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</si>
  <si>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</si>
  <si>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</si>
  <si>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</si>
  <si>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</si>
  <si>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</si>
  <si>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</si>
  <si>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</si>
  <si>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</si>
  <si>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</si>
  <si>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</si>
  <si>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</si>
  <si>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</si>
  <si>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</si>
  <si>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</si>
  <si>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</si>
  <si>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</si>
  <si>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</si>
  <si>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</si>
  <si>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</si>
  <si>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</si>
  <si>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</si>
  <si>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</si>
  <si>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</si>
  <si>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</si>
  <si>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</si>
  <si>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</si>
  <si>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</si>
  <si>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</si>
  <si>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</si>
  <si>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</si>
  <si>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</si>
  <si>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</si>
  <si>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</si>
  <si>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</si>
  <si>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</si>
  <si>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</si>
  <si>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</si>
  <si>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</si>
  <si>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</si>
  <si>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</si>
  <si>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</si>
  <si>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</si>
  <si>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</si>
  <si>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</si>
  <si>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</si>
  <si>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</si>
  <si>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</si>
  <si>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</si>
  <si>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</si>
  <si>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</si>
  <si>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</si>
  <si>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</si>
  <si>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</si>
  <si>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</si>
  <si>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</si>
  <si>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</si>
  <si>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</si>
  <si>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</si>
  <si>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</si>
  <si>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</si>
  <si>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</si>
  <si>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</si>
  <si>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</si>
  <si>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</si>
  <si>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</si>
  <si>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</si>
  <si>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</si>
  <si>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</si>
  <si>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</si>
  <si>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</si>
  <si>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</si>
  <si>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</si>
  <si>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</si>
  <si>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</si>
  <si>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</si>
  <si>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</si>
  <si>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</si>
  <si>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</si>
  <si>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</si>
  <si>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</si>
  <si>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</si>
  <si>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</si>
  <si>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</si>
  <si>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</si>
  <si>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</si>
  <si>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</si>
  <si>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</si>
  <si>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</si>
  <si>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</si>
  <si>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</si>
  <si>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</si>
  <si>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</si>
  <si>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</si>
  <si>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</si>
  <si>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</si>
  <si>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</si>
  <si>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</si>
  <si>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</si>
  <si>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</si>
  <si>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</si>
  <si>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</si>
  <si>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</si>
  <si>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</si>
  <si>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</si>
  <si>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</si>
  <si>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</si>
  <si>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</si>
  <si>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</si>
  <si>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</si>
  <si>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</si>
  <si>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</si>
  <si>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</si>
  <si>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</si>
  <si>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</si>
  <si>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</si>
  <si>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</si>
  <si>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</si>
  <si>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</si>
  <si>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</si>
  <si>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</si>
  <si>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</si>
  <si>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</si>
  <si>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</si>
  <si>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</si>
  <si>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</si>
  <si>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</si>
  <si>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</si>
  <si>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</si>
  <si>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</si>
  <si>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</si>
  <si>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</si>
  <si>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</si>
  <si>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</si>
  <si>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</si>
  <si>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</si>
  <si>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</si>
  <si>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</si>
  <si>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</si>
  <si>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</si>
  <si>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</si>
  <si>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</si>
  <si>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</si>
  <si>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</si>
  <si>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</si>
  <si>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</si>
  <si>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</si>
  <si>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</si>
  <si>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</si>
  <si>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</si>
  <si>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</si>
  <si>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</si>
  <si>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</si>
  <si>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</si>
  <si>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</si>
  <si>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</si>
  <si>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</si>
  <si>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</si>
  <si>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</si>
  <si>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</si>
  <si>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</si>
  <si>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</si>
  <si>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</si>
  <si>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</si>
  <si>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</si>
  <si>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</si>
  <si>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</si>
  <si>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</si>
  <si>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</si>
  <si>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</si>
  <si>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</si>
  <si>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</si>
  <si>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</si>
  <si>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</si>
  <si>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</si>
  <si>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</si>
  <si>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</si>
  <si>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</si>
  <si>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</si>
  <si>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</si>
  <si>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</si>
  <si>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</si>
  <si>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</si>
  <si>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</si>
  <si>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</si>
  <si>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</si>
  <si>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</si>
  <si>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</si>
  <si>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</si>
  <si>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</si>
  <si>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</si>
  <si>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</si>
  <si>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</si>
  <si>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</si>
  <si>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</si>
  <si>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</si>
  <si>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</si>
  <si>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</si>
  <si>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</si>
  <si>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</si>
  <si>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</si>
  <si>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</si>
  <si>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</si>
  <si>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</si>
  <si>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</si>
  <si>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</si>
  <si>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</si>
  <si>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</si>
  <si>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</si>
  <si>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</si>
  <si>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</si>
  <si>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</si>
  <si>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</si>
  <si>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</si>
  <si>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</si>
  <si>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</si>
  <si>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</si>
  <si>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</si>
  <si>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</si>
  <si>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</si>
  <si>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</si>
  <si>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</si>
  <si>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</si>
  <si>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</si>
  <si>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</si>
  <si>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</si>
  <si>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</si>
  <si>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</si>
  <si>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</si>
  <si>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</si>
  <si>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</si>
  <si>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</si>
  <si>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</si>
  <si>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</si>
  <si>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</si>
  <si>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</si>
  <si>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</si>
  <si>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</si>
  <si>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</si>
  <si>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</si>
  <si>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</si>
  <si>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</si>
  <si>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</si>
  <si>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</si>
  <si>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</si>
  <si>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</si>
  <si>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</si>
  <si>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</si>
  <si>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</si>
  <si>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</si>
  <si>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</si>
  <si>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</si>
  <si>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</si>
  <si>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</si>
  <si>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</si>
  <si>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</si>
  <si>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</si>
  <si>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</si>
  <si>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</si>
  <si>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</si>
  <si>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</si>
  <si>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</si>
  <si>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</si>
  <si>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</si>
  <si>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</si>
  <si>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</si>
  <si>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</si>
  <si>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</si>
  <si>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</si>
  <si>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</si>
  <si>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</si>
  <si>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</si>
  <si>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</si>
  <si>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</si>
  <si>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</si>
  <si>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</si>
  <si>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</si>
  <si>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</si>
  <si>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</si>
  <si>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</si>
  <si>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</si>
  <si>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</si>
  <si>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</si>
  <si>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</si>
  <si>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</si>
  <si>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</si>
  <si>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</si>
  <si>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</si>
  <si>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</si>
  <si>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</si>
  <si>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</si>
  <si>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</si>
  <si>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</si>
  <si>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</si>
  <si>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</si>
  <si>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</si>
  <si>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</si>
  <si>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</si>
  <si>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</si>
  <si>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</si>
  <si>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</si>
  <si>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</si>
  <si>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</si>
  <si>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</si>
  <si>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</si>
  <si>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</si>
  <si>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</si>
  <si>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</si>
  <si>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</si>
  <si>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</si>
  <si>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</si>
  <si>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</si>
  <si>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</si>
  <si>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</si>
  <si>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</si>
  <si>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</si>
  <si>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</si>
  <si>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</si>
  <si>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</si>
  <si>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</si>
  <si>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</si>
  <si>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</si>
  <si>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</si>
  <si>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</si>
  <si>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</si>
  <si>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</si>
  <si>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</si>
  <si>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</si>
  <si>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</si>
  <si>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</si>
  <si>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</si>
  <si>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</si>
  <si>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</si>
  <si>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</si>
  <si>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</si>
  <si>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</si>
  <si>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</si>
  <si>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</si>
  <si>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</si>
  <si>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</si>
  <si>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</si>
  <si>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</si>
  <si>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</si>
  <si>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</si>
  <si>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</si>
  <si>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</si>
  <si>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</si>
  <si>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</si>
  <si>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</si>
  <si>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</si>
  <si>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</si>
  <si>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</si>
  <si>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</si>
  <si>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</si>
  <si>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</si>
  <si>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</si>
  <si>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</si>
  <si>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</si>
  <si>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</si>
  <si>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</si>
  <si>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</si>
  <si>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</si>
  <si>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</si>
  <si>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</si>
  <si>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</si>
  <si>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</si>
  <si>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</si>
  <si>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</si>
  <si>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</si>
  <si>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</si>
  <si>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</si>
  <si>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</si>
  <si>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</si>
  <si>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</si>
  <si>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</si>
  <si>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</si>
  <si>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</si>
  <si>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</si>
  <si>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</si>
  <si>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</si>
  <si>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</si>
  <si>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</si>
  <si>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</si>
  <si>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</si>
  <si>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</si>
  <si>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</si>
  <si>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</si>
  <si>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</si>
  <si>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</si>
  <si>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</si>
  <si>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</si>
  <si>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</si>
  <si>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</si>
  <si>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</si>
  <si>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</si>
  <si>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</si>
  <si>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</si>
  <si>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</si>
  <si>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</si>
  <si>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</si>
  <si>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</si>
  <si>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</si>
  <si>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</si>
  <si>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</si>
  <si>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</si>
  <si>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</si>
  <si>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</si>
  <si>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</si>
  <si>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</si>
  <si>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</si>
  <si>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</si>
  <si>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</si>
  <si>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</si>
  <si>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</si>
  <si>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</si>
  <si>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</si>
  <si>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</si>
  <si>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</si>
  <si>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</si>
  <si>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</si>
  <si>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</si>
  <si>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</si>
  <si>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</si>
  <si>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</si>
  <si>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</si>
  <si>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</si>
  <si>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</si>
  <si>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</si>
  <si>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</si>
  <si>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</si>
  <si>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</si>
  <si>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</si>
  <si>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</si>
  <si>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</si>
  <si>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</si>
  <si>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</si>
  <si>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</si>
  <si>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</si>
  <si>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</si>
  <si>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</si>
  <si>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</si>
  <si>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</si>
  <si>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</si>
  <si>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</si>
  <si>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</si>
  <si>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</si>
  <si>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</si>
  <si>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</si>
  <si>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</si>
  <si>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</si>
  <si>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</si>
  <si>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</si>
  <si>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</si>
  <si>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</si>
  <si>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</si>
  <si>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</si>
  <si>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</si>
  <si>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</si>
  <si>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</si>
  <si>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</si>
  <si>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</si>
  <si>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</si>
  <si>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</si>
  <si>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</si>
  <si>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</si>
  <si>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</si>
  <si>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</si>
  <si>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</si>
  <si>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</si>
  <si>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</si>
  <si>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</si>
  <si>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</si>
  <si>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</si>
  <si>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</si>
  <si>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</si>
  <si>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</si>
  <si>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</si>
  <si>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</si>
  <si>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</si>
  <si>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</si>
  <si>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</si>
  <si>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</si>
  <si>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</si>
  <si>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</si>
  <si>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</si>
  <si>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</si>
  <si>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</si>
  <si>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</si>
  <si>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</si>
  <si>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</si>
  <si>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</si>
  <si>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</si>
  <si>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</si>
  <si>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</si>
  <si>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</si>
  <si>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</si>
  <si>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</si>
  <si>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</si>
  <si>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</si>
  <si>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</si>
  <si>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</si>
  <si>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</si>
  <si>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</si>
  <si>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</si>
  <si>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</si>
  <si>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</si>
  <si>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</si>
  <si>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</si>
  <si>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</si>
  <si>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</si>
  <si>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</si>
  <si>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</si>
  <si>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</si>
  <si>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</si>
  <si>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</si>
  <si>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</si>
  <si>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</si>
  <si>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</si>
  <si>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</si>
  <si>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</si>
  <si>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</si>
  <si>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</si>
  <si>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</si>
  <si>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</si>
  <si>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</si>
  <si>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</si>
  <si>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</si>
  <si>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</si>
  <si>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</si>
  <si>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</si>
  <si>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</si>
  <si>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</si>
  <si>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</si>
  <si>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</si>
  <si>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</si>
  <si>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</si>
  <si>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</si>
  <si>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</si>
  <si>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</si>
  <si>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</si>
  <si>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</si>
  <si>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</si>
  <si>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</si>
  <si>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</si>
  <si>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</si>
  <si>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</si>
  <si>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</si>
  <si>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</si>
  <si>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</si>
  <si>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</si>
  <si>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</si>
  <si>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</si>
  <si>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</si>
  <si>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</si>
  <si>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</si>
  <si>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</si>
  <si>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</si>
  <si>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</si>
  <si>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</si>
  <si>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</si>
  <si>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</si>
  <si>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</si>
  <si>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</si>
  <si>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</si>
  <si>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</si>
  <si>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</si>
  <si>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</si>
  <si>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</si>
  <si>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</si>
  <si>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</si>
  <si>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</si>
  <si>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</si>
  <si>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</si>
  <si>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</si>
  <si>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</si>
  <si>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</si>
  <si>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</si>
  <si>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</si>
  <si>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</si>
  <si>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</si>
  <si>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</si>
  <si>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</si>
  <si>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</si>
  <si>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</si>
  <si>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</si>
  <si>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</si>
  <si>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</si>
  <si>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</si>
  <si>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</si>
  <si>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</si>
  <si>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</si>
  <si>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</si>
  <si>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</si>
  <si>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</si>
  <si>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</si>
  <si>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</si>
  <si>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</si>
  <si>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</si>
  <si>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</si>
  <si>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</si>
  <si>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</si>
  <si>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</si>
  <si>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</si>
  <si>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</si>
  <si>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</si>
  <si>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                                                                                ИЛИЯ ГЕОРГИЕВ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</si>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</sst>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9">
      <selection activeCell="B36" sqref="B3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42753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42753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895</v>
      </c>
      <c r="D6" s="674">
        <f aca="true" t="shared" si="0" ref="D6:D15">C6-E6</f>
        <v>0</v>
      </c>
      <c r="E6" s="673">
        <f>'1-Баланс'!G95</f>
        <v>895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-747</v>
      </c>
      <c r="D7" s="674">
        <f t="shared" si="0"/>
        <v>-1465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249</v>
      </c>
      <c r="D8" s="674">
        <f t="shared" si="0"/>
        <v>0</v>
      </c>
      <c r="E8" s="673">
        <f>ABS('2-Отчет за доходите'!C44)-ABS('2-Отчет за доходите'!G44)</f>
        <v>249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-747</v>
      </c>
      <c r="D11" s="674">
        <f t="shared" si="0"/>
        <v>0</v>
      </c>
      <c r="E11" s="673">
        <f>'4-Отчет за собствения капитал'!L34</f>
        <v>-747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0.4368421052631579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-0.3333333333333333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0.15164433617539586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0.2782122905027933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1.7757009345794392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0.04419889502762431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0.03867403314917127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0.019337016574585635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0.019337016574585635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0.6469920544835415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0.6368715083798883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2.401500938086304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-2.1981258366800533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1.8346368715083798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249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-0.3333333333333333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0.4368421052631579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6.594377510040161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65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879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879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895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1617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7951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-9665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927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-10592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249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-9416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-747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1270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10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1280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1280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362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87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31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244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362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362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290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317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321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249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321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249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249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249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570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570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570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570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570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1617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1617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1617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1617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927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927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249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1176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1176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-10592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-10592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-10592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-10592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-996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-996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249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-747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-747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718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254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464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2063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2063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261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217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325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803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803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37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139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1260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1260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37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139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1260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1260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405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238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266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909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909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119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217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192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528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528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21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74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381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381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21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74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381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381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16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65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879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879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1270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1270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372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10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87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244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29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215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31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1642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1642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1270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1270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372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10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87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244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29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215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31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1642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1642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A100">
      <selection activeCell="A103" sqref="A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313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</v>
      </c>
      <c r="D14" s="196">
        <v>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65</v>
      </c>
      <c r="D15" s="196">
        <v>198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879</v>
      </c>
      <c r="D20" s="598">
        <f>SUM(D12:D19)</f>
        <v>1154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1617</v>
      </c>
      <c r="H21" s="196">
        <v>1617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7951</v>
      </c>
      <c r="H26" s="598">
        <f>H20+H21+H22</f>
        <v>7951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-9665</v>
      </c>
      <c r="H28" s="596">
        <f>SUM(H29:H31)</f>
        <v>-9589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927</v>
      </c>
      <c r="H29" s="196">
        <v>927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-10592</v>
      </c>
      <c r="H30" s="196">
        <v>-10516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249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-9416</v>
      </c>
      <c r="H34" s="598">
        <f>H28+H32+H33</f>
        <v>-9665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-747</v>
      </c>
      <c r="H37" s="600">
        <f>H26+H18+H34</f>
        <v>-996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1270</v>
      </c>
      <c r="H46" s="196">
        <v>1270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10</v>
      </c>
      <c r="H47" s="196">
        <v>3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1280</v>
      </c>
      <c r="H50" s="596">
        <f>SUM(H44:H49)</f>
        <v>1273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879</v>
      </c>
      <c r="D56" s="602">
        <f>D20+D21+D22+D28+D33+D46+D52+D54+D55</f>
        <v>1154</v>
      </c>
      <c r="E56" s="100" t="s">
        <v>850</v>
      </c>
      <c r="F56" s="99" t="s">
        <v>172</v>
      </c>
      <c r="G56" s="599">
        <f>G50+G52+G53+G54+G55</f>
        <v>1280</v>
      </c>
      <c r="H56" s="600">
        <f>H50+H52+H53+H54+H55</f>
        <v>1273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362</v>
      </c>
      <c r="H61" s="596">
        <f>SUM(H62:H68)</f>
        <v>467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</v>
      </c>
      <c r="D64" s="196">
        <v>2</v>
      </c>
      <c r="E64" s="89" t="s">
        <v>199</v>
      </c>
      <c r="F64" s="93" t="s">
        <v>200</v>
      </c>
      <c r="G64" s="197">
        <v>87</v>
      </c>
      <c r="H64" s="196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31</v>
      </c>
      <c r="H67" s="196">
        <v>31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244</v>
      </c>
      <c r="H68" s="196">
        <v>357</v>
      </c>
    </row>
    <row r="69" spans="1:8" ht="15.75">
      <c r="A69" s="89" t="s">
        <v>210</v>
      </c>
      <c r="B69" s="91" t="s">
        <v>211</v>
      </c>
      <c r="C69" s="197">
        <v>5</v>
      </c>
      <c r="D69" s="196">
        <v>1</v>
      </c>
      <c r="E69" s="201" t="s">
        <v>79</v>
      </c>
      <c r="F69" s="93" t="s">
        <v>216</v>
      </c>
      <c r="G69" s="197"/>
      <c r="H69" s="196">
        <v>422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362</v>
      </c>
      <c r="H71" s="598">
        <f>H59+H60+H61+H69+H70</f>
        <v>889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362</v>
      </c>
      <c r="H79" s="600">
        <f>H71+H73+H75+H77</f>
        <v>889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</v>
      </c>
      <c r="D94" s="602">
        <f>D65+D76+D85+D92+D93</f>
        <v>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895</v>
      </c>
      <c r="D95" s="604">
        <f>D94+D56</f>
        <v>1166</v>
      </c>
      <c r="E95" s="229" t="s">
        <v>942</v>
      </c>
      <c r="F95" s="489" t="s">
        <v>268</v>
      </c>
      <c r="G95" s="603">
        <f>G37+G40+G56+G79</f>
        <v>895</v>
      </c>
      <c r="H95" s="604">
        <f>H37+H40+H56+H79</f>
        <v>1166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42753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 t="s">
        <v>999</v>
      </c>
      <c r="B103" s="705" t="s">
        <v>1000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6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19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</v>
      </c>
      <c r="D15" s="317">
        <v>4</v>
      </c>
      <c r="E15" s="245" t="s">
        <v>79</v>
      </c>
      <c r="F15" s="240" t="s">
        <v>289</v>
      </c>
      <c r="G15" s="316">
        <v>570</v>
      </c>
      <c r="H15" s="317">
        <v>5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570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290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317</v>
      </c>
      <c r="D22" s="629">
        <f>SUM(D12:D18)+D19</f>
        <v>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321</v>
      </c>
      <c r="D31" s="635">
        <f>D29+D22</f>
        <v>24</v>
      </c>
      <c r="E31" s="251" t="s">
        <v>824</v>
      </c>
      <c r="F31" s="266" t="s">
        <v>331</v>
      </c>
      <c r="G31" s="253">
        <f>G16+G18+G27</f>
        <v>570</v>
      </c>
      <c r="H31" s="254">
        <f>H16+H18+H27</f>
        <v>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321</v>
      </c>
      <c r="D36" s="637">
        <f>D31-D34+D35</f>
        <v>24</v>
      </c>
      <c r="E36" s="262" t="s">
        <v>346</v>
      </c>
      <c r="F36" s="256" t="s">
        <v>347</v>
      </c>
      <c r="G36" s="267">
        <f>G35-G34+G31</f>
        <v>570</v>
      </c>
      <c r="H36" s="268">
        <f>H35-H34+H31</f>
        <v>5</v>
      </c>
    </row>
    <row r="37" spans="1:8" ht="15.75">
      <c r="A37" s="261" t="s">
        <v>348</v>
      </c>
      <c r="B37" s="231" t="s">
        <v>349</v>
      </c>
      <c r="C37" s="634">
        <f>IF((G36-C36)&gt;0,G36-C36,0)</f>
        <v>249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19</v>
      </c>
    </row>
    <row r="45" spans="1:8" ht="16.5" thickBot="1">
      <c r="A45" s="270" t="s">
        <v>371</v>
      </c>
      <c r="B45" s="271" t="s">
        <v>372</v>
      </c>
      <c r="C45" s="630">
        <f>C36+C38+C42</f>
        <v>570</v>
      </c>
      <c r="D45" s="631">
        <f>D36+D38+D42</f>
        <v>24</v>
      </c>
      <c r="E45" s="270" t="s">
        <v>373</v>
      </c>
      <c r="F45" s="272" t="s">
        <v>374</v>
      </c>
      <c r="G45" s="630">
        <f>G42+G36</f>
        <v>570</v>
      </c>
      <c r="H45" s="631">
        <f>H42+H36</f>
        <v>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42753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1001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1">
      <selection activeCell="B62" sqref="B62:E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</v>
      </c>
      <c r="D11" s="196">
        <v>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42753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1002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A43" sqref="A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1617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927</v>
      </c>
      <c r="J13" s="584">
        <f>'1-Баланс'!H30+'1-Баланс'!H33</f>
        <v>-10592</v>
      </c>
      <c r="K13" s="585"/>
      <c r="L13" s="584">
        <f>SUM(C13:K13)</f>
        <v>-996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1617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927</v>
      </c>
      <c r="J17" s="653">
        <f t="shared" si="2"/>
        <v>-10592</v>
      </c>
      <c r="K17" s="653">
        <f t="shared" si="2"/>
        <v>0</v>
      </c>
      <c r="L17" s="584">
        <f t="shared" si="1"/>
        <v>-996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249</v>
      </c>
      <c r="J18" s="584">
        <f>+'1-Баланс'!G33</f>
        <v>0</v>
      </c>
      <c r="K18" s="585"/>
      <c r="L18" s="584">
        <f t="shared" si="1"/>
        <v>249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1617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1176</v>
      </c>
      <c r="J31" s="653">
        <f t="shared" si="6"/>
        <v>-10592</v>
      </c>
      <c r="K31" s="653">
        <f t="shared" si="6"/>
        <v>0</v>
      </c>
      <c r="L31" s="584">
        <f t="shared" si="1"/>
        <v>-747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1617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1176</v>
      </c>
      <c r="J34" s="587">
        <f t="shared" si="7"/>
        <v>-10592</v>
      </c>
      <c r="K34" s="587">
        <f t="shared" si="7"/>
        <v>0</v>
      </c>
      <c r="L34" s="651">
        <f t="shared" si="1"/>
        <v>-747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42753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1001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6:E46"/>
    <mergeCell ref="B47:E47"/>
    <mergeCell ref="B43:E43"/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36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42753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1001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landscape" paperSize="9" scale="21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0">
      <selection activeCell="B50" sqref="B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718</v>
      </c>
      <c r="E12" s="328"/>
      <c r="F12" s="328">
        <v>261</v>
      </c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405</v>
      </c>
      <c r="L12" s="328"/>
      <c r="M12" s="328">
        <v>119</v>
      </c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254</v>
      </c>
      <c r="E13" s="328"/>
      <c r="F13" s="328">
        <v>217</v>
      </c>
      <c r="G13" s="329">
        <f t="shared" si="2"/>
        <v>37</v>
      </c>
      <c r="H13" s="328"/>
      <c r="I13" s="328"/>
      <c r="J13" s="329">
        <f t="shared" si="3"/>
        <v>37</v>
      </c>
      <c r="K13" s="328">
        <v>238</v>
      </c>
      <c r="L13" s="328"/>
      <c r="M13" s="328">
        <v>217</v>
      </c>
      <c r="N13" s="329">
        <f t="shared" si="4"/>
        <v>21</v>
      </c>
      <c r="O13" s="328"/>
      <c r="P13" s="328"/>
      <c r="Q13" s="329">
        <f t="shared" si="0"/>
        <v>21</v>
      </c>
      <c r="R13" s="340">
        <f t="shared" si="1"/>
        <v>16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464</v>
      </c>
      <c r="E14" s="328"/>
      <c r="F14" s="328">
        <v>325</v>
      </c>
      <c r="G14" s="329">
        <f t="shared" si="2"/>
        <v>139</v>
      </c>
      <c r="H14" s="328"/>
      <c r="I14" s="328"/>
      <c r="J14" s="329">
        <f t="shared" si="3"/>
        <v>139</v>
      </c>
      <c r="K14" s="328">
        <v>266</v>
      </c>
      <c r="L14" s="328"/>
      <c r="M14" s="328">
        <v>192</v>
      </c>
      <c r="N14" s="329">
        <f t="shared" si="4"/>
        <v>74</v>
      </c>
      <c r="O14" s="328"/>
      <c r="P14" s="328"/>
      <c r="Q14" s="329">
        <f t="shared" si="0"/>
        <v>74</v>
      </c>
      <c r="R14" s="340">
        <f t="shared" si="1"/>
        <v>65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2063</v>
      </c>
      <c r="E19" s="330">
        <f>SUM(E11:E18)</f>
        <v>0</v>
      </c>
      <c r="F19" s="330">
        <f>SUM(F11:F18)</f>
        <v>803</v>
      </c>
      <c r="G19" s="329">
        <f t="shared" si="2"/>
        <v>1260</v>
      </c>
      <c r="H19" s="330">
        <f>SUM(H11:H18)</f>
        <v>0</v>
      </c>
      <c r="I19" s="330">
        <f>SUM(I11:I18)</f>
        <v>0</v>
      </c>
      <c r="J19" s="329">
        <f t="shared" si="3"/>
        <v>1260</v>
      </c>
      <c r="K19" s="330">
        <f aca="true" t="shared" si="5" ref="K19:P19">SUM(K11:K18)</f>
        <v>909</v>
      </c>
      <c r="L19" s="330">
        <f t="shared" si="5"/>
        <v>0</v>
      </c>
      <c r="M19" s="330">
        <f t="shared" si="5"/>
        <v>528</v>
      </c>
      <c r="N19" s="330">
        <f t="shared" si="5"/>
        <v>381</v>
      </c>
      <c r="O19" s="330">
        <f t="shared" si="5"/>
        <v>0</v>
      </c>
      <c r="P19" s="330">
        <f t="shared" si="5"/>
        <v>0</v>
      </c>
      <c r="Q19" s="329">
        <f t="shared" si="0"/>
        <v>381</v>
      </c>
      <c r="R19" s="340">
        <f t="shared" si="1"/>
        <v>879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2063</v>
      </c>
      <c r="E42" s="349">
        <f>E19+E20+E21+E27+E40+E41</f>
        <v>0</v>
      </c>
      <c r="F42" s="349">
        <f aca="true" t="shared" si="12" ref="F42:R42">F19+F20+F21+F27+F40+F41</f>
        <v>803</v>
      </c>
      <c r="G42" s="349">
        <f t="shared" si="12"/>
        <v>1260</v>
      </c>
      <c r="H42" s="349">
        <f t="shared" si="12"/>
        <v>0</v>
      </c>
      <c r="I42" s="349">
        <f t="shared" si="12"/>
        <v>0</v>
      </c>
      <c r="J42" s="349">
        <f t="shared" si="12"/>
        <v>1260</v>
      </c>
      <c r="K42" s="349">
        <f t="shared" si="12"/>
        <v>909</v>
      </c>
      <c r="L42" s="349">
        <f t="shared" si="12"/>
        <v>0</v>
      </c>
      <c r="M42" s="349">
        <f t="shared" si="12"/>
        <v>528</v>
      </c>
      <c r="N42" s="349">
        <f t="shared" si="12"/>
        <v>381</v>
      </c>
      <c r="O42" s="349">
        <f t="shared" si="12"/>
        <v>0</v>
      </c>
      <c r="P42" s="349">
        <f t="shared" si="12"/>
        <v>0</v>
      </c>
      <c r="Q42" s="349">
        <f t="shared" si="12"/>
        <v>381</v>
      </c>
      <c r="R42" s="350">
        <f t="shared" si="12"/>
        <v>879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42753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1001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105">
      <selection activeCell="A116" sqref="A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</v>
      </c>
      <c r="D45" s="438">
        <f>D26+D30+D31+D33+D32+D34+D35+D40</f>
        <v>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</v>
      </c>
      <c r="D46" s="444">
        <f>D45+D23+D21+D11</f>
        <v>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1270</v>
      </c>
      <c r="D82" s="138">
        <f>SUM(D83:D86)</f>
        <v>1270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1270</v>
      </c>
      <c r="D83" s="197">
        <v>1270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372</v>
      </c>
      <c r="D87" s="134">
        <f>SUM(D88:D92)+D96</f>
        <v>372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10</v>
      </c>
      <c r="D88" s="197">
        <v>10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87</v>
      </c>
      <c r="D89" s="197">
        <v>87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244</v>
      </c>
      <c r="D92" s="138">
        <f>SUM(D93:D95)</f>
        <v>244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29</v>
      </c>
      <c r="D93" s="197">
        <v>29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215</v>
      </c>
      <c r="D95" s="197">
        <v>215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31</v>
      </c>
      <c r="D96" s="197">
        <v>31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1642</v>
      </c>
      <c r="D98" s="433">
        <f>D87+D82+D77+D73+D97</f>
        <v>1642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1642</v>
      </c>
      <c r="D99" s="427">
        <f>D98+D70+D68</f>
        <v>1642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42753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1001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8">
      <selection activeCell="A36" sqref="A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42753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 t="s">
        <v>1001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2017-01-13T07:41:48Z</cp:lastPrinted>
  <dcterms:created xsi:type="dcterms:W3CDTF">2006-09-16T00:00:00Z</dcterms:created>
  <dcterms:modified xsi:type="dcterms:W3CDTF">2017-01-13T07:50:36Z</dcterms:modified>
  <cp:category/>
  <cp:version/>
  <cp:contentType/>
  <cp:contentStatus/>
</cp:coreProperties>
</file>